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microshade\TisburyPC$\UserFolders\TisburyPC.Clerk\Documents\TISBURY CURRENT\Meetings 2021 - 2022\2021 06 June\"/>
    </mc:Choice>
  </mc:AlternateContent>
  <bookViews>
    <workbookView xWindow="28680" yWindow="-120" windowWidth="29040" windowHeight="15840"/>
  </bookViews>
  <sheets>
    <sheet name="Variances" sheetId="1" r:id="rId1"/>
    <sheet name="Reserves" sheetId="2" r:id="rId2"/>
  </sheets>
  <definedNames>
    <definedName name="_xlnm.Print_Area" localSheetId="0">Variances!$A$1:$N$34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 l="1"/>
  <c r="F18" i="2" s="1"/>
  <c r="E17" i="2"/>
  <c r="G13" i="1"/>
  <c r="H13" i="1"/>
  <c r="K13" i="1" s="1"/>
  <c r="I13" i="1"/>
  <c r="J13" i="1"/>
  <c r="L13" i="1"/>
  <c r="M13" i="1" s="1"/>
  <c r="G15" i="1"/>
  <c r="H15" i="1"/>
  <c r="K15" i="1" s="1"/>
  <c r="I15" i="1"/>
  <c r="J15" i="1"/>
  <c r="L15" i="1"/>
  <c r="M15" i="1"/>
  <c r="G17" i="1"/>
  <c r="H17" i="1"/>
  <c r="K17" i="1" s="1"/>
  <c r="I17" i="1"/>
  <c r="J17" i="1"/>
  <c r="G19" i="1"/>
  <c r="L19" i="1" s="1"/>
  <c r="M19" i="1" s="1"/>
  <c r="H19" i="1"/>
  <c r="I19" i="1"/>
  <c r="J19" i="1"/>
  <c r="K19" i="1"/>
  <c r="G21" i="1"/>
  <c r="H21" i="1"/>
  <c r="K21" i="1" s="1"/>
  <c r="I21" i="1"/>
  <c r="J21" i="1"/>
  <c r="M11" i="1"/>
  <c r="F23" i="1"/>
  <c r="M24" i="1" s="1"/>
  <c r="L24" i="1"/>
  <c r="G28" i="1"/>
  <c r="H28" i="1"/>
  <c r="K28" i="1" s="1"/>
  <c r="I28" i="1"/>
  <c r="J28" i="1"/>
  <c r="L28" i="1"/>
  <c r="M28" i="1"/>
  <c r="G30" i="1"/>
  <c r="H30" i="1"/>
  <c r="K30" i="1" s="1"/>
  <c r="I30" i="1"/>
  <c r="J30" i="1"/>
  <c r="L30" i="1"/>
  <c r="M30" i="1" s="1"/>
  <c r="L17" i="1" l="1"/>
  <c r="M17" i="1" s="1"/>
  <c r="L21" i="1"/>
  <c r="M21" i="1" s="1"/>
</calcChain>
</file>

<file path=xl/sharedStrings.xml><?xml version="1.0" encoding="utf-8"?>
<sst xmlns="http://schemas.openxmlformats.org/spreadsheetml/2006/main" count="52" uniqueCount="45">
  <si>
    <t>Variance</t>
  </si>
  <si>
    <t>£</t>
  </si>
  <si>
    <t>1 Balances Brought Forward</t>
  </si>
  <si>
    <t>3 Total Other Receipts</t>
  </si>
  <si>
    <t>4 Staff Costs</t>
  </si>
  <si>
    <t>7 Balances Carried Forward</t>
  </si>
  <si>
    <t>10 Total Borrowings</t>
  </si>
  <si>
    <t>5 Loan Interest/Capital Repayment</t>
  </si>
  <si>
    <t>9 Total Fixed Assets plus Other Long Term Investments and Assets</t>
  </si>
  <si>
    <t>8 Total Cash and Short Term Investments</t>
  </si>
  <si>
    <r>
      <t xml:space="preserve">Automatic responses trigger below based on figures input, </t>
    </r>
    <r>
      <rPr>
        <b/>
        <sz val="11"/>
        <color indexed="8"/>
        <rFont val="Arial"/>
        <family val="2"/>
      </rPr>
      <t>DO NOT OVERWRITE THESE BOXES</t>
    </r>
  </si>
  <si>
    <t>Rounding errors of up to £2 are tolerable</t>
  </si>
  <si>
    <t>VARIANCE EXPLANATION NOT REQUIRED</t>
  </si>
  <si>
    <t>Variances of £200 or less are tolerable</t>
  </si>
  <si>
    <t>%</t>
  </si>
  <si>
    <t>Explanation Required?</t>
  </si>
  <si>
    <t xml:space="preserve">Name of smaller authority: </t>
  </si>
  <si>
    <r>
      <t>County area (local councils and parish meetings only):</t>
    </r>
    <r>
      <rPr>
        <b/>
        <sz val="8"/>
        <color indexed="8"/>
        <rFont val="Arial"/>
        <family val="2"/>
      </rPr>
      <t xml:space="preserve"> </t>
    </r>
  </si>
  <si>
    <t>BOX 10 VARIANCE EXPLANATION NOT REQUIRED IF CHANGE CAN BE EXPLAINED BY BOX 5 (CAPITAL PLUS INTEREST PAYMENT)</t>
  </si>
  <si>
    <t>2 Precept or Rates and Levies</t>
  </si>
  <si>
    <t>6 All Other Payments</t>
  </si>
  <si>
    <t>Explanation for ‘high’ reserves</t>
  </si>
  <si>
    <t>Box 7 is more than twice Box 2 because the authority held the following breakdown of reserves at the year end:</t>
  </si>
  <si>
    <t>Earmarked reserves:</t>
  </si>
  <si>
    <t>General reserve</t>
  </si>
  <si>
    <t>Total reserves (must agree to Box 7)</t>
  </si>
  <si>
    <t>Reserve 1</t>
  </si>
  <si>
    <t>Reserve 2</t>
  </si>
  <si>
    <t>Reserve 3</t>
  </si>
  <si>
    <t>Reserve 4</t>
  </si>
  <si>
    <t>Reserve 5</t>
  </si>
  <si>
    <t>Reserve 6</t>
  </si>
  <si>
    <t>Reserve 7</t>
  </si>
  <si>
    <r>
      <t xml:space="preserve">Explanation from smaller authority </t>
    </r>
    <r>
      <rPr>
        <b/>
        <u/>
        <sz val="11"/>
        <color indexed="8"/>
        <rFont val="Arial"/>
        <family val="2"/>
      </rPr>
      <t>(must include narrative and supporting figures)</t>
    </r>
  </si>
  <si>
    <t>(Please complete the highlighted boxes.)</t>
  </si>
  <si>
    <r>
      <t xml:space="preserve">Insert figures from Section 2 of the AGAR in all </t>
    </r>
    <r>
      <rPr>
        <b/>
        <u/>
        <sz val="10"/>
        <color indexed="62"/>
        <rFont val="Arial"/>
        <family val="2"/>
      </rPr>
      <t>Blue</t>
    </r>
    <r>
      <rPr>
        <b/>
        <sz val="10"/>
        <color indexed="10"/>
        <rFont val="Arial"/>
        <family val="2"/>
      </rPr>
      <t xml:space="preserve"> highlighted boxes </t>
    </r>
  </si>
  <si>
    <r>
      <t xml:space="preserve">Next, please provide full explanations, including numerical values, for the following that will be flagged in the green boxes where relevant:
</t>
    </r>
    <r>
      <rPr>
        <sz val="10"/>
        <color indexed="8"/>
        <rFont val="Arial"/>
        <family val="2"/>
      </rPr>
      <t xml:space="preserve">• variances of more than 15% between totals for individual boxes (except variances of less than £200); 
• </t>
    </r>
    <r>
      <rPr>
        <b/>
        <sz val="10"/>
        <color indexed="10"/>
        <rFont val="Arial"/>
        <family val="2"/>
      </rPr>
      <t>New from 2020/21:</t>
    </r>
    <r>
      <rPr>
        <sz val="10"/>
        <color indexed="8"/>
        <rFont val="Arial"/>
        <family val="2"/>
      </rPr>
      <t xml:space="preserve"> variances of £100,000 or more require explanation regardless of the % variation year on year;
• a breakdown of approved reserves on the next tab if the total reserves (Box 7) figure is more than twice the annual precept/rates &amp; levies value (Box 2).</t>
    </r>
  </si>
  <si>
    <t>WILTSHIRE</t>
  </si>
  <si>
    <t>2020/21</t>
  </si>
  <si>
    <t>2019/20</t>
  </si>
  <si>
    <t xml:space="preserve">Explanation of variances  </t>
  </si>
  <si>
    <t>The increase in staff costs falls into 2 elements; salaries (an increase of £6689) and tax and national insurance (an increase in £1520) that is a direct result of the increased salaries. There were 4 members of staff emplolyed in 202021. The salaries of the 2 Youth Workers increased by a total of £544 over the 12 months due to nationally agreed pay increments rather than a change in hours. The Clerk was paid an additional £3675 partly due to increased hours due to the Covid -19 pandemic but also an increased hourly rate from the nationally agreed pay increments. The Village Warden was paid an additional £2579 that covered extra hours to accommodate the necessity to comply with government guidelines on frequency  and increased level of cleaning of public toilets and play area equipment due to Covid 19 and also additional administrative tasks in the Office and responsibility for delegated tasks from the Clerk  . This was combined with an increase in pay rate for the additional responsibility.</t>
  </si>
  <si>
    <t>The increase in asset valuations arises from 3 additions and 1 deltion of asset in the Register. The additions were: a computer (£479), 4 litter bins (£400) and a concrete SK8 Park (£105000. The deletion was a marquee (£1014) was damaged in a storm beyond economic repair.</t>
  </si>
  <si>
    <t>Other payments in 2020/21 were substantially increased in 3 main areas: s137 payments relating to the Covid -19 pandemic (+£4213); projects relating to s106 monies (+£34310) - partly balanced by a decrease in small traffic scheme grants (-£3152 for a speed indicator device and a finger post replacement), and monies paid to the local Community Land Trust (-£4671) and a local Community Business Society (-£5415) by outside bodies for the Parish Council to hold unti required; and finally VAT payments related to increased value of goods / work  purchased (+£10985). These increases were  balanced by less spending on office administration (-£477); decreased spending on amenity maintenance [-£3311 overall with an increase of £1294 on waste disposal offset by less  spending on play area repair /replacement (-£2994) and grounds maintenance (-£1611)] and small savings on Public Toilets spending decrease of £333,  Car Park maintenence of £53 and Youth Services of £331. The remaining difference of £356 is accounted for by a small number of balances of less than £100.</t>
  </si>
  <si>
    <t>TISBURY Parish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</si>
</sst>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4"/>
      <name val="Arial"/>
      <family val="2"/>
    </font>
    <font>
      <b/>
      <sz val="12"/>
      <name val="Arial"/>
      <family val="2"/>
    </font>
    <font>
      <b/>
      <sz val="10"/>
      <name val="Arial"/>
      <family val="2"/>
    </font>
    <font>
      <b/>
      <sz val="10"/>
      <color indexed="10"/>
      <name val="Arial"/>
      <family val="2"/>
    </font>
    <font>
      <b/>
      <u/>
      <sz val="10"/>
      <color indexed="62"/>
      <name val="Arial"/>
      <family val="2"/>
    </font>
    <font>
      <b/>
      <sz val="11"/>
      <color indexed="8"/>
      <name val="Arial"/>
      <family val="2"/>
    </font>
    <font>
      <b/>
      <sz val="8"/>
      <color indexed="8"/>
      <name val="Arial"/>
      <family val="2"/>
    </font>
    <font>
      <sz val="10"/>
      <color indexed="8"/>
      <name val="Arial"/>
      <family val="2"/>
    </font>
    <font>
      <b/>
      <u/>
      <sz val="11"/>
      <color indexed="8"/>
      <name val="Arial"/>
      <family val="2"/>
    </font>
    <font>
      <b/>
      <sz val="11"/>
      <color theme="1"/>
      <name val="Calibri"/>
      <family val="2"/>
      <scheme val="minor"/>
    </font>
    <font>
      <sz val="11"/>
      <color theme="1"/>
      <name val="Arial"/>
      <family val="2"/>
    </font>
    <font>
      <b/>
      <sz val="11"/>
      <color rgb="FFFF0000"/>
      <name val="Arial"/>
      <family val="2"/>
    </font>
    <font>
      <b/>
      <sz val="11"/>
      <color theme="1"/>
      <name val="Arial"/>
      <family val="2"/>
    </font>
    <font>
      <sz val="8"/>
      <color theme="1"/>
      <name val="Arial"/>
      <family val="2"/>
    </font>
    <font>
      <sz val="10"/>
      <color theme="1"/>
      <name val="Symbol"/>
      <family val="1"/>
      <charset val="2"/>
    </font>
    <font>
      <b/>
      <sz val="14"/>
      <color theme="1"/>
      <name val="Calibri"/>
      <family val="2"/>
      <scheme val="minor"/>
    </font>
    <font>
      <b/>
      <sz val="10"/>
      <color theme="1"/>
      <name val="Arial"/>
      <family val="2"/>
    </font>
  </fonts>
  <fills count="9">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
      <patternFill patternType="solid">
        <fgColor rgb="FFFFFF00"/>
        <bgColor indexed="64"/>
      </patternFill>
    </fill>
    <fill>
      <patternFill patternType="solid">
        <fgColor rgb="FF00B0F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medium">
        <color indexed="64"/>
      </right>
      <top/>
      <bottom/>
      <diagonal/>
    </border>
  </borders>
  <cellStyleXfs count="1">
    <xf numFmtId="0" fontId="0" fillId="0" borderId="0"/>
  </cellStyleXfs>
  <cellXfs count="51">
    <xf numFmtId="0" fontId="0" fillId="0" borderId="0" xfId="0"/>
    <xf numFmtId="0" fontId="4" fillId="0" borderId="0" xfId="0" applyFont="1"/>
    <xf numFmtId="3" fontId="3" fillId="2" borderId="1" xfId="0" applyNumberFormat="1" applyFont="1" applyFill="1" applyBorder="1" applyAlignment="1" applyProtection="1">
      <alignment horizontal="center"/>
      <protection locked="0"/>
    </xf>
    <xf numFmtId="0" fontId="11" fillId="0" borderId="0" xfId="0" applyFont="1"/>
    <xf numFmtId="0" fontId="11" fillId="0" borderId="0" xfId="0" applyFont="1" applyAlignment="1">
      <alignment horizontal="center"/>
    </xf>
    <xf numFmtId="3" fontId="11" fillId="0" borderId="0" xfId="0" applyNumberFormat="1" applyFont="1"/>
    <xf numFmtId="10" fontId="11" fillId="0" borderId="0" xfId="0" applyNumberFormat="1" applyFont="1"/>
    <xf numFmtId="0" fontId="11" fillId="0" borderId="0" xfId="0" applyFont="1" applyAlignment="1">
      <alignment vertical="center"/>
    </xf>
    <xf numFmtId="3" fontId="3" fillId="3" borderId="1" xfId="0" applyNumberFormat="1" applyFont="1" applyFill="1" applyBorder="1" applyAlignment="1" applyProtection="1">
      <alignment horizontal="center"/>
      <protection locked="0"/>
    </xf>
    <xf numFmtId="0" fontId="2" fillId="0" borderId="0" xfId="0" applyFont="1" applyAlignment="1">
      <alignment vertical="top"/>
    </xf>
    <xf numFmtId="0" fontId="11" fillId="4" borderId="2" xfId="0" applyFont="1" applyFill="1" applyBorder="1" applyAlignment="1">
      <alignment wrapText="1"/>
    </xf>
    <xf numFmtId="0" fontId="12" fillId="0" borderId="0" xfId="0" applyFont="1"/>
    <xf numFmtId="0" fontId="11" fillId="0" borderId="0" xfId="0" applyFont="1" applyAlignment="1">
      <alignment wrapText="1"/>
    </xf>
    <xf numFmtId="0" fontId="11" fillId="0" borderId="2" xfId="0" applyFont="1" applyBorder="1" applyAlignment="1">
      <alignment wrapText="1"/>
    </xf>
    <xf numFmtId="0" fontId="11" fillId="5" borderId="2" xfId="0" applyFont="1" applyFill="1" applyBorder="1" applyAlignment="1">
      <alignment wrapText="1"/>
    </xf>
    <xf numFmtId="0" fontId="11" fillId="5" borderId="2" xfId="0" applyFont="1" applyFill="1" applyBorder="1" applyAlignment="1">
      <alignment wrapText="1"/>
    </xf>
    <xf numFmtId="0" fontId="11" fillId="0" borderId="0" xfId="0" applyFont="1" applyFill="1" applyAlignment="1">
      <alignment vertical="center"/>
    </xf>
    <xf numFmtId="0" fontId="11" fillId="0" borderId="0" xfId="0" applyFont="1" applyFill="1"/>
    <xf numFmtId="3" fontId="3" fillId="0" borderId="0" xfId="0" applyNumberFormat="1" applyFont="1" applyFill="1" applyBorder="1" applyAlignment="1" applyProtection="1">
      <alignment horizontal="center"/>
      <protection locked="0"/>
    </xf>
    <xf numFmtId="10" fontId="11" fillId="0" borderId="0" xfId="0" applyNumberFormat="1" applyFont="1" applyFill="1"/>
    <xf numFmtId="0" fontId="11" fillId="0" borderId="0" xfId="0" applyFont="1" applyFill="1" applyAlignment="1">
      <alignment horizontal="center"/>
    </xf>
    <xf numFmtId="0" fontId="11" fillId="0" borderId="0" xfId="0" applyFont="1" applyBorder="1" applyAlignment="1">
      <alignment horizontal="center" wrapText="1"/>
    </xf>
    <xf numFmtId="0" fontId="13" fillId="6" borderId="2" xfId="0" applyFont="1" applyFill="1" applyBorder="1" applyAlignment="1">
      <alignment horizontal="center" wrapText="1"/>
    </xf>
    <xf numFmtId="0" fontId="11" fillId="0" borderId="0" xfId="0" applyFont="1" applyAlignment="1">
      <alignment wrapText="1"/>
    </xf>
    <xf numFmtId="0" fontId="11" fillId="0" borderId="0" xfId="0" applyFont="1" applyBorder="1" applyAlignment="1">
      <alignment horizontal="left" vertical="center"/>
    </xf>
    <xf numFmtId="0" fontId="11" fillId="0" borderId="0" xfId="0" applyFont="1" applyAlignment="1">
      <alignment wrapText="1"/>
    </xf>
    <xf numFmtId="0" fontId="11" fillId="0" borderId="0" xfId="0" applyFont="1" applyFill="1" applyBorder="1" applyAlignment="1">
      <alignment horizontal="left" vertical="top" wrapText="1"/>
    </xf>
    <xf numFmtId="0" fontId="13" fillId="0" borderId="0" xfId="0" applyFont="1"/>
    <xf numFmtId="0" fontId="11" fillId="0" borderId="0" xfId="0" applyFont="1" applyFill="1" applyAlignment="1">
      <alignment wrapText="1"/>
    </xf>
    <xf numFmtId="0" fontId="14" fillId="0" borderId="0" xfId="0" applyFont="1"/>
    <xf numFmtId="0" fontId="15" fillId="0" borderId="0" xfId="0" applyFont="1" applyAlignment="1">
      <alignment horizontal="left" vertical="center" indent="2"/>
    </xf>
    <xf numFmtId="0" fontId="10" fillId="0" borderId="0" xfId="0" applyFont="1"/>
    <xf numFmtId="0" fontId="16" fillId="0" borderId="0" xfId="0" applyFont="1"/>
    <xf numFmtId="0" fontId="0" fillId="0" borderId="3" xfId="0" applyBorder="1"/>
    <xf numFmtId="0" fontId="0" fillId="7" borderId="0" xfId="0" applyFill="1"/>
    <xf numFmtId="0" fontId="10" fillId="0" borderId="4" xfId="0" applyFont="1" applyBorder="1"/>
    <xf numFmtId="3" fontId="3" fillId="8" borderId="0" xfId="0" applyNumberFormat="1" applyFont="1" applyFill="1" applyBorder="1" applyAlignment="1" applyProtection="1">
      <alignment horizontal="center"/>
      <protection locked="0"/>
    </xf>
    <xf numFmtId="0" fontId="13" fillId="0" borderId="0" xfId="0" applyFont="1" applyAlignment="1">
      <alignment horizontal="center"/>
    </xf>
    <xf numFmtId="0" fontId="13" fillId="0" borderId="0" xfId="0" applyFont="1" applyAlignment="1">
      <alignment horizontal="center" wrapText="1"/>
    </xf>
    <xf numFmtId="0" fontId="13" fillId="0" borderId="2" xfId="0" applyFont="1" applyBorder="1" applyAlignment="1">
      <alignment wrapText="1"/>
    </xf>
    <xf numFmtId="0" fontId="0" fillId="0" borderId="0" xfId="0" applyFont="1"/>
    <xf numFmtId="0" fontId="13" fillId="8" borderId="0" xfId="0" applyFont="1" applyFill="1" applyAlignment="1">
      <alignment horizontal="center"/>
    </xf>
    <xf numFmtId="0" fontId="17" fillId="0" borderId="0" xfId="0" applyFont="1" applyAlignment="1">
      <alignment horizontal="left" vertical="center" wrapText="1"/>
    </xf>
    <xf numFmtId="0" fontId="17" fillId="0" borderId="0" xfId="0" applyFont="1" applyAlignment="1">
      <alignment horizontal="left" vertical="center"/>
    </xf>
    <xf numFmtId="0" fontId="11" fillId="0" borderId="0" xfId="0" applyFont="1" applyAlignment="1">
      <alignment vertical="center"/>
    </xf>
    <xf numFmtId="0" fontId="1"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wrapText="1"/>
    </xf>
    <xf numFmtId="0" fontId="11" fillId="0" borderId="5" xfId="0" applyFont="1"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tabSelected="1" zoomScale="80" workbookViewId="0">
      <selection activeCell="A5" sqref="A5:H5"/>
    </sheetView>
  </sheetViews>
  <sheetFormatPr defaultColWidth="9.140625" defaultRowHeight="14.25" x14ac:dyDescent="0.2"/>
  <cols>
    <col min="1" max="1" width="10.85546875" style="3" customWidth="1"/>
    <col min="2" max="2" width="9.140625" style="3"/>
    <col min="3" max="3" width="32.5703125" style="3" customWidth="1"/>
    <col min="4" max="4" width="9.140625" style="3"/>
    <col min="5" max="5" width="3.28515625" style="3" customWidth="1"/>
    <col min="6" max="6" width="9.140625" style="3"/>
    <col min="7" max="7" width="10.140625" style="3" customWidth="1"/>
    <col min="8" max="8" width="9.5703125" style="3" customWidth="1"/>
    <col min="9" max="11" width="9.140625" style="3" hidden="1" customWidth="1"/>
    <col min="12" max="12" width="13.28515625" style="3" customWidth="1"/>
    <col min="13" max="13" width="50.42578125" style="12" bestFit="1" customWidth="1"/>
    <col min="14" max="14" width="86" style="3" bestFit="1" customWidth="1"/>
    <col min="15" max="22" width="9.140625" style="17"/>
    <col min="23" max="16384" width="9.140625" style="3"/>
  </cols>
  <sheetData>
    <row r="1" spans="1:14" ht="18" x14ac:dyDescent="0.2">
      <c r="A1" s="45" t="s">
        <v>40</v>
      </c>
      <c r="B1" s="46"/>
      <c r="C1" s="46"/>
      <c r="D1" s="46"/>
      <c r="E1" s="46"/>
      <c r="F1" s="46"/>
      <c r="G1" s="46"/>
      <c r="H1" s="46"/>
      <c r="I1" s="46"/>
      <c r="J1" s="46"/>
      <c r="K1" s="46"/>
      <c r="L1" s="9"/>
    </row>
    <row r="2" spans="1:14" ht="15.75" x14ac:dyDescent="0.2">
      <c r="A2" s="29" t="s">
        <v>16</v>
      </c>
      <c r="B2" s="24"/>
      <c r="D2" s="36" t="s">
        <v>44</v>
      </c>
      <c r="E2" s="24"/>
      <c r="F2" s="24"/>
      <c r="G2" s="24"/>
      <c r="H2" s="24"/>
      <c r="I2" s="24"/>
      <c r="J2" s="24"/>
      <c r="K2" s="24"/>
      <c r="L2" s="9"/>
      <c r="M2" s="25"/>
    </row>
    <row r="3" spans="1:14" ht="14.25" customHeight="1" x14ac:dyDescent="0.25">
      <c r="A3" s="29" t="s">
        <v>17</v>
      </c>
      <c r="D3" s="41" t="s">
        <v>37</v>
      </c>
      <c r="L3" s="9"/>
    </row>
    <row r="4" spans="1:14" x14ac:dyDescent="0.2">
      <c r="A4" s="1" t="s">
        <v>35</v>
      </c>
    </row>
    <row r="5" spans="1:14" ht="99" customHeight="1" x14ac:dyDescent="0.2">
      <c r="A5" s="42" t="s">
        <v>36</v>
      </c>
      <c r="B5" s="43"/>
      <c r="C5" s="43"/>
      <c r="D5" s="43"/>
      <c r="E5" s="43"/>
      <c r="F5" s="43"/>
      <c r="G5" s="43"/>
      <c r="H5" s="43"/>
      <c r="M5" s="25"/>
    </row>
    <row r="6" spans="1:14" x14ac:dyDescent="0.2">
      <c r="A6" s="30"/>
    </row>
    <row r="7" spans="1:14" ht="15" x14ac:dyDescent="0.25">
      <c r="A7" s="30"/>
      <c r="D7" s="4"/>
      <c r="F7" s="4"/>
      <c r="N7" s="27"/>
    </row>
    <row r="8" spans="1:14" ht="44.25" x14ac:dyDescent="0.25">
      <c r="D8" s="37" t="s">
        <v>39</v>
      </c>
      <c r="E8" s="27"/>
      <c r="F8" s="37" t="s">
        <v>38</v>
      </c>
      <c r="G8" s="37" t="s">
        <v>0</v>
      </c>
      <c r="H8" s="37" t="s">
        <v>0</v>
      </c>
      <c r="I8" s="37"/>
      <c r="J8" s="37"/>
      <c r="K8" s="37"/>
      <c r="L8" s="38" t="s">
        <v>15</v>
      </c>
      <c r="M8" s="10" t="s">
        <v>10</v>
      </c>
      <c r="N8" s="39" t="s">
        <v>33</v>
      </c>
    </row>
    <row r="9" spans="1:14" ht="15" x14ac:dyDescent="0.25">
      <c r="D9" s="37" t="s">
        <v>1</v>
      </c>
      <c r="E9" s="27"/>
      <c r="F9" s="37" t="s">
        <v>1</v>
      </c>
      <c r="G9" s="37" t="s">
        <v>1</v>
      </c>
      <c r="H9" s="37" t="s">
        <v>14</v>
      </c>
      <c r="I9" s="37"/>
      <c r="J9" s="37"/>
      <c r="K9" s="27"/>
      <c r="L9" s="27"/>
      <c r="N9" s="23"/>
    </row>
    <row r="10" spans="1:14" ht="15" thickBot="1" x14ac:dyDescent="0.25">
      <c r="D10" s="4"/>
      <c r="E10" s="4"/>
      <c r="N10" s="23"/>
    </row>
    <row r="11" spans="1:14" ht="44.25" customHeight="1" thickBot="1" x14ac:dyDescent="0.25">
      <c r="A11" s="47" t="s">
        <v>2</v>
      </c>
      <c r="B11" s="47"/>
      <c r="C11" s="47"/>
      <c r="D11" s="8">
        <v>86433</v>
      </c>
      <c r="F11" s="8">
        <v>112097</v>
      </c>
      <c r="G11" s="5"/>
      <c r="M11" s="10" t="str">
        <f>IF(F11=D23,"Explanation of % variance from PY opening balance not required - Balance brought forward agrees","Explanation of % variance from PY opening balance not required - Balance brought forward does not agree, query this")</f>
        <v>Explanation of % variance from PY opening balance not required - Balance brought forward agrees</v>
      </c>
      <c r="N11" s="13"/>
    </row>
    <row r="12" spans="1:14" ht="15" thickBot="1" x14ac:dyDescent="0.25">
      <c r="D12" s="5"/>
      <c r="F12" s="5"/>
      <c r="N12" s="23"/>
    </row>
    <row r="13" spans="1:14" ht="31.5" customHeight="1" thickBot="1" x14ac:dyDescent="0.25">
      <c r="A13" s="48" t="s">
        <v>19</v>
      </c>
      <c r="B13" s="49"/>
      <c r="C13" s="50"/>
      <c r="D13" s="8">
        <v>97795</v>
      </c>
      <c r="F13" s="8">
        <v>106938</v>
      </c>
      <c r="G13" s="5">
        <f>F13-D13</f>
        <v>9143</v>
      </c>
      <c r="H13" s="6">
        <f>IF((D13&gt;F13),(D13-F13)/D13,IF(D13&lt;F13,-(D13-F13)/D13,IF(D13=F13,0)))</f>
        <v>9.3491487294851475E-2</v>
      </c>
      <c r="I13" s="3">
        <f>IF(D13-F13&lt;200,0,IF(D13-F13&gt;200,1,IF(D13-F13=200,1)))</f>
        <v>0</v>
      </c>
      <c r="J13" s="3">
        <f>IF(F13-D13&lt;200,0,IF(F13-D13&gt;200,1,IF(F13-D13=200,1)))</f>
        <v>1</v>
      </c>
      <c r="K13" s="4">
        <f>IF(H13&lt;0.15,0,IF(H13&gt;0.15,1,IF(H13=0.15,1)))</f>
        <v>0</v>
      </c>
      <c r="L13" s="4" t="str">
        <f>IF((H13&lt;15%)*AND(G13&lt;100000), "NO","YES")</f>
        <v>NO</v>
      </c>
      <c r="M13" s="10" t="str">
        <f>IF((L13="YES")*AND(I13+J13&lt;1),"Explanation not required, difference less than £200"," ")</f>
        <v xml:space="preserve"> </v>
      </c>
      <c r="N13" s="13"/>
    </row>
    <row r="14" spans="1:14" ht="15" thickBot="1" x14ac:dyDescent="0.25">
      <c r="D14" s="5"/>
      <c r="F14" s="5"/>
      <c r="G14" s="5"/>
      <c r="H14" s="6"/>
      <c r="K14" s="4"/>
      <c r="L14" s="4"/>
      <c r="N14" s="23"/>
    </row>
    <row r="15" spans="1:14" ht="20.100000000000001" customHeight="1" thickBot="1" x14ac:dyDescent="0.25">
      <c r="A15" s="44" t="s">
        <v>3</v>
      </c>
      <c r="B15" s="44"/>
      <c r="C15" s="44"/>
      <c r="D15" s="8">
        <v>118457</v>
      </c>
      <c r="F15" s="8">
        <v>126788</v>
      </c>
      <c r="G15" s="5">
        <f>F15-D15</f>
        <v>8331</v>
      </c>
      <c r="H15" s="6">
        <f>IF((D15&gt;F15),(D15-F15)/D15,IF(D15&lt;F15,-(D15-F15)/D15,IF(D15=F15,0)))</f>
        <v>7.0329317811526543E-2</v>
      </c>
      <c r="I15" s="3">
        <f>IF(D15-F15&lt;200,0,IF(D15-F15&gt;200,1,IF(D15-F15=200,1)))</f>
        <v>0</v>
      </c>
      <c r="J15" s="3">
        <f>IF(F15-D15&lt;200,0,IF(F15-D15&gt;200,1,IF(F15-D15=200,1)))</f>
        <v>1</v>
      </c>
      <c r="K15" s="4">
        <f>IF(H15&lt;0.15,0,IF(H15&gt;0.15,1,IF(H15=0.15,1)))</f>
        <v>0</v>
      </c>
      <c r="L15" s="4" t="str">
        <f>IF((H15&lt;15%)*AND(G15&lt;100000), "NO","YES")</f>
        <v>NO</v>
      </c>
      <c r="M15" s="10" t="str">
        <f>IF((L15="YES")*AND(I15+J15&lt;1),"Explanation not required, difference less than £200"," ")</f>
        <v xml:space="preserve"> </v>
      </c>
      <c r="N15" s="13"/>
    </row>
    <row r="16" spans="1:14" ht="15" thickBot="1" x14ac:dyDescent="0.25">
      <c r="D16" s="5"/>
      <c r="F16" s="5"/>
      <c r="G16" s="5"/>
      <c r="H16" s="6"/>
      <c r="K16" s="4"/>
      <c r="L16" s="4"/>
      <c r="N16" s="23"/>
    </row>
    <row r="17" spans="1:14" ht="174" customHeight="1" thickBot="1" x14ac:dyDescent="0.25">
      <c r="A17" s="44" t="s">
        <v>4</v>
      </c>
      <c r="B17" s="44"/>
      <c r="C17" s="44"/>
      <c r="D17" s="8">
        <v>36771</v>
      </c>
      <c r="F17" s="8">
        <v>44979</v>
      </c>
      <c r="G17" s="5">
        <f>F17-D17</f>
        <v>8208</v>
      </c>
      <c r="H17" s="6">
        <f>IF((D17&gt;F17),(D17-F17)/D17,IF(D17&lt;F17,-(D17-F17)/D17,IF(D17=F17,0)))</f>
        <v>0.22321938484131518</v>
      </c>
      <c r="I17" s="3">
        <f>IF(D17-F17&lt;200,0,IF(D17-F17&gt;200,1,IF(D17-F17=200,1)))</f>
        <v>0</v>
      </c>
      <c r="J17" s="3">
        <f>IF(F17-D17&lt;200,0,IF(F17-D17&gt;200,1,IF(F17-D17=200,1)))</f>
        <v>1</v>
      </c>
      <c r="K17" s="4">
        <f>IF(H17&lt;0.15,0,IF(H17&gt;0.15,1,IF(H17=0.15,1)))</f>
        <v>1</v>
      </c>
      <c r="L17" s="4" t="str">
        <f>IF((H17&lt;15%)*AND(G17&lt;100000), "NO","YES")</f>
        <v>YES</v>
      </c>
      <c r="M17" s="10" t="str">
        <f>IF((L17="YES")*AND(I17+J17&lt;1),"Explanation not required, difference less than £200"," ")</f>
        <v xml:space="preserve"> </v>
      </c>
      <c r="N17" s="13" t="s">
        <v>41</v>
      </c>
    </row>
    <row r="18" spans="1:14" ht="15" thickBot="1" x14ac:dyDescent="0.25">
      <c r="D18" s="5"/>
      <c r="F18" s="5"/>
      <c r="G18" s="5"/>
      <c r="H18" s="6"/>
      <c r="K18" s="4"/>
      <c r="L18" s="4"/>
      <c r="N18" s="23"/>
    </row>
    <row r="19" spans="1:14" ht="20.100000000000001" customHeight="1" thickBot="1" x14ac:dyDescent="0.25">
      <c r="A19" s="44" t="s">
        <v>7</v>
      </c>
      <c r="B19" s="44"/>
      <c r="C19" s="44"/>
      <c r="D19" s="8">
        <v>0</v>
      </c>
      <c r="F19" s="8">
        <v>0</v>
      </c>
      <c r="G19" s="5">
        <f>F19-D19</f>
        <v>0</v>
      </c>
      <c r="H19" s="6">
        <f>IF((D19&gt;F19),(D19-F19)/D19,IF(D19&lt;F19,-(D19-F19)/D19,IF(D19=F19,0)))</f>
        <v>0</v>
      </c>
      <c r="I19" s="3">
        <f>IF(D19-F19&lt;200,0,IF(D19-F19&gt;200,1,IF(D19-F19=200,1)))</f>
        <v>0</v>
      </c>
      <c r="J19" s="3">
        <f>IF(F19-D19&lt;200,0,IF(F19-D19&gt;200,1,IF(F19-D19=200,1)))</f>
        <v>0</v>
      </c>
      <c r="K19" s="4">
        <f>IF(H19&lt;0.15,0,IF(H19&gt;0.15,1,IF(H19=0.15,1)))</f>
        <v>0</v>
      </c>
      <c r="L19" s="4" t="str">
        <f>IF((H19&lt;15%)*AND(G19&lt;100000), "NO","YES")</f>
        <v>NO</v>
      </c>
      <c r="M19" s="10" t="str">
        <f>IF((L19="YES")*AND(I19+J19&lt;1),"Explanation not required, difference less than £200"," ")</f>
        <v xml:space="preserve"> </v>
      </c>
      <c r="N19" s="13"/>
    </row>
    <row r="20" spans="1:14" ht="15" thickBot="1" x14ac:dyDescent="0.25">
      <c r="D20" s="5"/>
      <c r="F20" s="5"/>
      <c r="G20" s="5"/>
      <c r="H20" s="6"/>
      <c r="K20" s="4"/>
      <c r="L20" s="4"/>
      <c r="N20" s="23"/>
    </row>
    <row r="21" spans="1:14" ht="211.5" customHeight="1" thickBot="1" x14ac:dyDescent="0.25">
      <c r="A21" s="44" t="s">
        <v>20</v>
      </c>
      <c r="B21" s="44"/>
      <c r="C21" s="44"/>
      <c r="D21" s="8">
        <v>153818</v>
      </c>
      <c r="F21" s="8">
        <v>185229</v>
      </c>
      <c r="G21" s="5">
        <f>F21-D21</f>
        <v>31411</v>
      </c>
      <c r="H21" s="6">
        <f>IF((D21&gt;F21),(D21-F21)/D21,IF(D21&lt;F21,-(D21-F21)/D21,IF(D21=F21,0)))</f>
        <v>0.20420887022325085</v>
      </c>
      <c r="I21" s="3">
        <f>IF(D21-F21&lt;200,0,IF(D21-F21&gt;200,1,IF(D21-F21=200,1)))</f>
        <v>0</v>
      </c>
      <c r="J21" s="3">
        <f>IF(F21-D21&lt;200,0,IF(F21-D21&gt;200,1,IF(F21-D21=200,1)))</f>
        <v>1</v>
      </c>
      <c r="K21" s="4">
        <f>IF(H21&lt;0.15,0,IF(H21&gt;0.15,1,IF(H21=0.15,1)))</f>
        <v>1</v>
      </c>
      <c r="L21" s="4" t="str">
        <f>IF((H21&lt;15%)*AND(G21&lt;100000), "NO","YES")</f>
        <v>YES</v>
      </c>
      <c r="M21" s="10" t="str">
        <f>IF((L21="YES")*AND(I21+J21&lt;1),"Explanation not required, difference less than £200"," ")</f>
        <v xml:space="preserve"> </v>
      </c>
      <c r="N21" s="13" t="s">
        <v>43</v>
      </c>
    </row>
    <row r="22" spans="1:14" ht="15" thickBot="1" x14ac:dyDescent="0.25">
      <c r="D22" s="5"/>
      <c r="F22" s="5"/>
      <c r="G22" s="5"/>
      <c r="H22" s="6"/>
      <c r="K22" s="4"/>
      <c r="L22" s="4"/>
      <c r="N22" s="23"/>
    </row>
    <row r="23" spans="1:14" ht="20.100000000000001" customHeight="1" thickBot="1" x14ac:dyDescent="0.25">
      <c r="A23" s="7" t="s">
        <v>5</v>
      </c>
      <c r="D23" s="2">
        <v>112097</v>
      </c>
      <c r="F23" s="2">
        <f>F11+F13+F15-F17-F19-F21</f>
        <v>115615</v>
      </c>
      <c r="G23" s="5"/>
      <c r="H23" s="6"/>
      <c r="K23" s="4"/>
      <c r="L23" s="4"/>
      <c r="M23" s="14" t="s">
        <v>12</v>
      </c>
      <c r="N23" s="23"/>
    </row>
    <row r="24" spans="1:14" s="17" customFormat="1" ht="15" x14ac:dyDescent="0.25">
      <c r="A24" s="16"/>
      <c r="D24" s="18"/>
      <c r="F24" s="18"/>
      <c r="G24" s="5"/>
      <c r="H24" s="19"/>
      <c r="K24" s="20"/>
      <c r="L24" s="21" t="str">
        <f>IF(F23&gt;(2*F13),"YES","NO")</f>
        <v>NO</v>
      </c>
      <c r="M24" s="22" t="str">
        <f>IF(F23&gt;(2*F13),"EXPLANATION REQUIRED ON RESERVES TAB AS TO WHY CARRY FORWARD RESERVES ARE GREATER THAN TWICE INCOME FROM LOCAL TAXATION/LEVIES"," ")</f>
        <v xml:space="preserve"> </v>
      </c>
      <c r="N24" s="28"/>
    </row>
    <row r="25" spans="1:14" ht="15" thickBot="1" x14ac:dyDescent="0.25">
      <c r="D25" s="5"/>
      <c r="F25" s="5"/>
      <c r="G25" s="5"/>
      <c r="H25" s="6"/>
      <c r="K25" s="4"/>
      <c r="L25" s="4"/>
      <c r="N25" s="23"/>
    </row>
    <row r="26" spans="1:14" ht="20.100000000000001" customHeight="1" thickBot="1" x14ac:dyDescent="0.25">
      <c r="A26" s="44" t="s">
        <v>9</v>
      </c>
      <c r="B26" s="44"/>
      <c r="C26" s="44"/>
      <c r="D26" s="8">
        <v>112097</v>
      </c>
      <c r="F26" s="8">
        <v>115615</v>
      </c>
      <c r="G26" s="5"/>
      <c r="H26" s="6"/>
      <c r="K26" s="4"/>
      <c r="L26" s="4"/>
      <c r="M26" s="15" t="s">
        <v>12</v>
      </c>
      <c r="N26" s="23"/>
    </row>
    <row r="27" spans="1:14" ht="15" thickBot="1" x14ac:dyDescent="0.25">
      <c r="D27" s="5"/>
      <c r="F27" s="5"/>
      <c r="G27" s="5"/>
      <c r="H27" s="6"/>
      <c r="K27" s="4"/>
      <c r="L27" s="4"/>
      <c r="N27" s="23"/>
    </row>
    <row r="28" spans="1:14" ht="71.25" customHeight="1" thickBot="1" x14ac:dyDescent="0.25">
      <c r="A28" s="44" t="s">
        <v>8</v>
      </c>
      <c r="B28" s="44"/>
      <c r="C28" s="44"/>
      <c r="D28" s="8">
        <v>94022</v>
      </c>
      <c r="F28" s="8">
        <v>198887</v>
      </c>
      <c r="G28" s="5">
        <f>F28-D28</f>
        <v>104865</v>
      </c>
      <c r="H28" s="6">
        <f>IF((D28&gt;F28),(D28-F28)/D28,IF(D28&lt;F28,-(D28-F28)/D28,IF(D28=F28,0)))</f>
        <v>1.1153240730892771</v>
      </c>
      <c r="I28" s="3">
        <f>IF(D28-F28&lt;200,0,IF(D28-F28&gt;200,1,IF(D28-F28=200,1)))</f>
        <v>0</v>
      </c>
      <c r="J28" s="3">
        <f>IF(F28-D28&lt;200,0,IF(F28-D28&gt;200,1,IF(F28-D28=200,1)))</f>
        <v>1</v>
      </c>
      <c r="K28" s="4">
        <f>IF(H28&lt;0.15,0,IF(H28&gt;0.15,1,IF(H28=0.15,1)))</f>
        <v>1</v>
      </c>
      <c r="L28" s="4" t="str">
        <f>IF((H28&lt;15%)*AND(G28&lt;100000), "NO","YES")</f>
        <v>YES</v>
      </c>
      <c r="M28" s="10" t="str">
        <f>IF((L28="YES")*AND(I28+J28&lt;1),"Explanation not required, difference less than £200"," ")</f>
        <v xml:space="preserve"> </v>
      </c>
      <c r="N28" s="13" t="s">
        <v>42</v>
      </c>
    </row>
    <row r="29" spans="1:14" ht="15" thickBot="1" x14ac:dyDescent="0.25">
      <c r="D29" s="5"/>
      <c r="F29" s="5"/>
      <c r="G29" s="5"/>
      <c r="H29" s="6"/>
      <c r="K29" s="4"/>
      <c r="L29" s="4"/>
      <c r="N29" s="23"/>
    </row>
    <row r="30" spans="1:14" ht="20.100000000000001" customHeight="1" thickBot="1" x14ac:dyDescent="0.25">
      <c r="A30" s="44" t="s">
        <v>6</v>
      </c>
      <c r="B30" s="44"/>
      <c r="C30" s="44"/>
      <c r="D30" s="8">
        <v>0</v>
      </c>
      <c r="F30" s="8">
        <v>0</v>
      </c>
      <c r="G30" s="5">
        <f>F30-D30</f>
        <v>0</v>
      </c>
      <c r="H30" s="6">
        <f>IF((D30&gt;F30),(D30-F30)/D30,IF(D30&lt;F30,-(D30-F30)/D30,IF(D30=F30,0)))</f>
        <v>0</v>
      </c>
      <c r="I30" s="3">
        <f>IF(D30-F30&lt;100,0,IF(D30-F30&gt;100,1,IF(D30-F30=100,1)))</f>
        <v>0</v>
      </c>
      <c r="J30" s="3">
        <f>IF(F30-D30&lt;100,0,IF(F30-D30&gt;100,1,IF(F30-D30=100,1)))</f>
        <v>0</v>
      </c>
      <c r="K30" s="4">
        <f>IF(H30&lt;0.15,0,IF(H30&gt;0.15,1,IF(H30=0.15,1)))</f>
        <v>0</v>
      </c>
      <c r="L30" s="4" t="str">
        <f>IF((H30&lt;15%)*AND(G30&lt;100000), "NO","YES")</f>
        <v>NO</v>
      </c>
      <c r="M30" s="10" t="str">
        <f>IF((L30="YES")*AND(I30+J30&lt;1),"Explanation not required, difference less than £200"," ")</f>
        <v xml:space="preserve"> </v>
      </c>
      <c r="N30" s="13"/>
    </row>
    <row r="31" spans="1:14" x14ac:dyDescent="0.2">
      <c r="H31" s="6"/>
      <c r="K31" s="4"/>
      <c r="L31" s="4"/>
      <c r="N31" s="23"/>
    </row>
    <row r="32" spans="1:14" ht="15" x14ac:dyDescent="0.25">
      <c r="C32" s="11" t="s">
        <v>11</v>
      </c>
    </row>
    <row r="33" spans="3:22" ht="15" customHeight="1" x14ac:dyDescent="0.2">
      <c r="O33" s="26"/>
      <c r="P33" s="26"/>
      <c r="Q33" s="26"/>
      <c r="R33" s="26"/>
      <c r="S33" s="26"/>
      <c r="T33" s="26"/>
      <c r="U33" s="26"/>
      <c r="V33" s="26"/>
    </row>
    <row r="34" spans="3:22" ht="15" x14ac:dyDescent="0.25">
      <c r="C34" s="11" t="s">
        <v>13</v>
      </c>
      <c r="N34" s="26"/>
      <c r="O34" s="26"/>
      <c r="P34" s="26"/>
      <c r="Q34" s="26"/>
      <c r="R34" s="26"/>
      <c r="S34" s="26"/>
      <c r="T34" s="26"/>
      <c r="U34" s="26"/>
      <c r="V34" s="26"/>
    </row>
    <row r="36" spans="3:22" ht="15" x14ac:dyDescent="0.25">
      <c r="C36" s="11" t="s">
        <v>18</v>
      </c>
    </row>
  </sheetData>
  <mergeCells count="11">
    <mergeCell ref="A28:C28"/>
    <mergeCell ref="A30:C30"/>
    <mergeCell ref="A11:C11"/>
    <mergeCell ref="A13:C13"/>
    <mergeCell ref="A15:C15"/>
    <mergeCell ref="A17:C17"/>
    <mergeCell ref="A5:H5"/>
    <mergeCell ref="A19:C19"/>
    <mergeCell ref="A21:C21"/>
    <mergeCell ref="A1:K1"/>
    <mergeCell ref="A26:C26"/>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workbookViewId="0">
      <selection activeCell="E17" sqref="E17"/>
    </sheetView>
  </sheetViews>
  <sheetFormatPr defaultRowHeight="15" x14ac:dyDescent="0.25"/>
  <sheetData>
    <row r="1" spans="1:6" ht="15.75" customHeight="1" x14ac:dyDescent="0.3">
      <c r="A1" s="32" t="s">
        <v>21</v>
      </c>
    </row>
    <row r="2" spans="1:6" ht="15.75" customHeight="1" x14ac:dyDescent="0.25">
      <c r="A2" s="40" t="s">
        <v>34</v>
      </c>
    </row>
    <row r="3" spans="1:6" x14ac:dyDescent="0.25">
      <c r="A3" t="s">
        <v>22</v>
      </c>
    </row>
    <row r="5" spans="1:6" x14ac:dyDescent="0.25">
      <c r="D5" s="31" t="s">
        <v>1</v>
      </c>
      <c r="E5" s="31" t="s">
        <v>1</v>
      </c>
      <c r="F5" s="31" t="s">
        <v>1</v>
      </c>
    </row>
    <row r="6" spans="1:6" x14ac:dyDescent="0.25">
      <c r="A6" s="31" t="s">
        <v>23</v>
      </c>
    </row>
    <row r="7" spans="1:6" x14ac:dyDescent="0.25">
      <c r="B7" s="34" t="s">
        <v>26</v>
      </c>
      <c r="D7" s="34"/>
    </row>
    <row r="8" spans="1:6" ht="15" customHeight="1" x14ac:dyDescent="0.25">
      <c r="B8" s="34" t="s">
        <v>27</v>
      </c>
      <c r="D8" s="34"/>
    </row>
    <row r="9" spans="1:6" x14ac:dyDescent="0.25">
      <c r="B9" s="34" t="s">
        <v>28</v>
      </c>
      <c r="D9" s="34"/>
    </row>
    <row r="10" spans="1:6" x14ac:dyDescent="0.25">
      <c r="B10" s="34" t="s">
        <v>29</v>
      </c>
      <c r="D10" s="34"/>
    </row>
    <row r="11" spans="1:6" x14ac:dyDescent="0.25">
      <c r="B11" s="34" t="s">
        <v>30</v>
      </c>
      <c r="D11" s="34"/>
    </row>
    <row r="12" spans="1:6" x14ac:dyDescent="0.25">
      <c r="B12" s="34" t="s">
        <v>31</v>
      </c>
      <c r="D12" s="34"/>
    </row>
    <row r="13" spans="1:6" x14ac:dyDescent="0.25">
      <c r="B13" s="34" t="s">
        <v>32</v>
      </c>
      <c r="D13" s="34"/>
    </row>
    <row r="14" spans="1:6" x14ac:dyDescent="0.25">
      <c r="E14" s="33">
        <f>SUM(D7:D13)</f>
        <v>0</v>
      </c>
    </row>
    <row r="16" spans="1:6" x14ac:dyDescent="0.25">
      <c r="A16" s="31" t="s">
        <v>24</v>
      </c>
      <c r="D16" s="34"/>
    </row>
    <row r="17" spans="1:6" x14ac:dyDescent="0.25">
      <c r="E17" s="33">
        <f>D16</f>
        <v>0</v>
      </c>
    </row>
    <row r="18" spans="1:6" ht="15.75" thickBot="1" x14ac:dyDescent="0.3">
      <c r="A18" s="31" t="s">
        <v>25</v>
      </c>
      <c r="F18" s="35">
        <f>E14+E17</f>
        <v>0</v>
      </c>
    </row>
    <row r="19" spans="1:6" ht="15.75" thickTop="1" x14ac:dyDescent="0.25"/>
  </sheetData>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Variances</vt:lpstr>
      <vt:lpstr>Reserves</vt:lpstr>
      <vt:lpstr>Variances!Print_Area</vt:lpstr>
    </vt:vector>
  </TitlesOfParts>
  <Company>Littlejohn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jsheridan</dc:creator>
  <cp:lastModifiedBy>Sandra Harry</cp:lastModifiedBy>
  <cp:lastPrinted>2020-03-19T12:45:09Z</cp:lastPrinted>
  <dcterms:created xsi:type="dcterms:W3CDTF">2012-07-11T10:01:28Z</dcterms:created>
  <dcterms:modified xsi:type="dcterms:W3CDTF">2021-06-13T18:12:10Z</dcterms:modified>
</cp:coreProperties>
</file>